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PEF" sheetId="1" r:id="rId1"/>
  </sheets>
  <calcPr calcId="124519"/>
</workbook>
</file>

<file path=xl/calcChain.xml><?xml version="1.0" encoding="utf-8"?>
<calcChain xmlns="http://schemas.openxmlformats.org/spreadsheetml/2006/main">
  <c r="M36" i="1"/>
  <c r="E36"/>
  <c r="F36" s="1"/>
  <c r="G36" s="1"/>
  <c r="H36" s="1"/>
  <c r="I36" s="1"/>
  <c r="J36" s="1"/>
  <c r="K36" s="1"/>
  <c r="L36" s="1"/>
  <c r="H20"/>
  <c r="M34"/>
  <c r="D8"/>
  <c r="D11" s="1"/>
  <c r="D12" s="1"/>
  <c r="C8"/>
  <c r="C11" s="1"/>
  <c r="C12" s="1"/>
  <c r="E8"/>
  <c r="E11" s="1"/>
  <c r="E12" s="1"/>
  <c r="F8"/>
  <c r="F11" s="1"/>
  <c r="F12" s="1"/>
  <c r="G8"/>
  <c r="G11" s="1"/>
  <c r="G12" s="1"/>
  <c r="H8"/>
  <c r="H11" s="1"/>
  <c r="H12" s="1"/>
  <c r="I8"/>
  <c r="I11" s="1"/>
  <c r="I12" s="1"/>
  <c r="J8"/>
  <c r="J11" s="1"/>
  <c r="J12" s="1"/>
  <c r="K8"/>
  <c r="K11" s="1"/>
  <c r="K12" s="1"/>
  <c r="L8"/>
  <c r="L11" s="1"/>
  <c r="L12" s="1"/>
  <c r="M8"/>
  <c r="M11" s="1"/>
  <c r="M12" s="1"/>
  <c r="B8"/>
  <c r="B11" s="1"/>
  <c r="B12" s="1"/>
  <c r="H21"/>
  <c r="B9"/>
  <c r="C9"/>
  <c r="D9"/>
  <c r="E9"/>
  <c r="F9"/>
  <c r="G9"/>
  <c r="H9"/>
  <c r="I9"/>
  <c r="J9"/>
  <c r="K9"/>
  <c r="L9"/>
  <c r="M9"/>
  <c r="H22" l="1"/>
  <c r="H23" s="1"/>
  <c r="N23" s="1"/>
  <c r="G15"/>
  <c r="N12"/>
  <c r="N24" l="1"/>
  <c r="N26"/>
  <c r="N25"/>
  <c r="N27"/>
  <c r="G16"/>
  <c r="G17"/>
  <c r="D36"/>
  <c r="D33" l="1"/>
  <c r="E33" l="1"/>
  <c r="E35" s="1"/>
  <c r="E37" s="1"/>
  <c r="D35"/>
  <c r="D37" s="1"/>
  <c r="F33" l="1"/>
  <c r="F35"/>
  <c r="F37" s="1"/>
  <c r="G33" l="1"/>
  <c r="G35" l="1"/>
  <c r="G37" s="1"/>
  <c r="H33"/>
  <c r="H35" l="1"/>
  <c r="H37" s="1"/>
  <c r="I33"/>
  <c r="I35" l="1"/>
  <c r="I37" s="1"/>
  <c r="J33"/>
  <c r="J35" l="1"/>
  <c r="K33"/>
  <c r="J37" l="1"/>
  <c r="K35"/>
  <c r="K37" s="1"/>
  <c r="L33"/>
  <c r="L35" l="1"/>
  <c r="M33"/>
  <c r="L37" l="1"/>
  <c r="M37" s="1"/>
  <c r="M35"/>
</calcChain>
</file>

<file path=xl/sharedStrings.xml><?xml version="1.0" encoding="utf-8"?>
<sst xmlns="http://schemas.openxmlformats.org/spreadsheetml/2006/main" count="56" uniqueCount="55">
  <si>
    <t>fatturato presunto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</si>
  <si>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</si>
  <si>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</si>
  <si>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</si>
  <si>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</si>
  <si>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</si>
  <si>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</si>
  <si>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</si>
  <si>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</si>
  <si>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</si>
  <si>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</si>
  <si>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</si>
  <si>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</si>
  <si>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mensili</t>
  </si>
  <si>
    <t>% di presenze presunte</t>
  </si>
  <si>
    <t>valore presunto della concessione annuale</t>
  </si>
  <si>
    <t>valore presunto della concessione 9 anni</t>
  </si>
  <si>
    <t>n. posto letto</t>
  </si>
  <si>
    <t>costo posto letto</t>
  </si>
  <si>
    <t>part-time 50%</t>
  </si>
  <si>
    <t>A</t>
  </si>
  <si>
    <t>B</t>
  </si>
  <si>
    <t>C</t>
  </si>
  <si>
    <t>PERSONALE PRESUNTO COSTI COMPLESSIVI</t>
  </si>
  <si>
    <t>MANUTENZIONE ORDINARIA 5%</t>
  </si>
  <si>
    <t>COSTI GESTIONE</t>
  </si>
  <si>
    <t>CANONE ANNUO</t>
  </si>
  <si>
    <t>1°ANNO</t>
  </si>
  <si>
    <t>2°ANNO</t>
  </si>
  <si>
    <t>3°ANNO</t>
  </si>
  <si>
    <t>4°ANNO</t>
  </si>
  <si>
    <t>5°ANNO</t>
  </si>
  <si>
    <t>6°ANNO</t>
  </si>
  <si>
    <t>7°ANNO</t>
  </si>
  <si>
    <t>8°ANNO</t>
  </si>
  <si>
    <t>9°ANNO</t>
  </si>
  <si>
    <t>100% PRESENZE</t>
  </si>
  <si>
    <t xml:space="preserve">n. presenze </t>
  </si>
  <si>
    <t>D</t>
  </si>
  <si>
    <t>PERSONALE PRESUNTO</t>
  </si>
  <si>
    <t>n. 1 cameriere ai piani (5° LIVELLO CCNL ALBERGHI)</t>
  </si>
  <si>
    <t>COSTI GESTIONE ( CAUZIONE, ASSICURAZIONI, CANCELLERIA ETC.) 10%</t>
  </si>
  <si>
    <t>n. 1 addetto al ricevimento  (3°LIVELLO CCNL ALBERGHI)</t>
  </si>
  <si>
    <t>TOT.</t>
  </si>
  <si>
    <t>40% oneri+TFR</t>
  </si>
  <si>
    <t>valore presunto della concessione 9 + 5 anni</t>
  </si>
  <si>
    <t>UTENZE 10%</t>
  </si>
  <si>
    <t>PIANO ECONOMICO FINANZIARIO</t>
  </si>
  <si>
    <t xml:space="preserve">STRUTTURA RICETTIVA VICO III DANTE </t>
  </si>
  <si>
    <t>TOTALI</t>
  </si>
  <si>
    <t>A) SPESE TOTALI</t>
  </si>
  <si>
    <t>RICAVI B) - A)</t>
  </si>
  <si>
    <t xml:space="preserve">TOTALE INCASSI </t>
  </si>
  <si>
    <t>B) INCASSI PER ANNO*</t>
  </si>
  <si>
    <t>* SI PREVEDE UN AUMENTO SUGLI INCASSI PARI AL 1% A PARTIRE DAL TERZO ANNO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</si>
</sst>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2" borderId="1" xfId="0" applyFont="1" applyFill="1" applyBorder="1"/>
    <xf numFmtId="0" fontId="2" fillId="0" borderId="1" xfId="0" applyFont="1" applyBorder="1"/>
    <xf numFmtId="44" fontId="2" fillId="0" borderId="1" xfId="0" applyNumberFormat="1" applyFont="1" applyBorder="1"/>
    <xf numFmtId="10" fontId="2" fillId="0" borderId="1" xfId="1" applyNumberFormat="1" applyFont="1" applyBorder="1"/>
    <xf numFmtId="1" fontId="2" fillId="0" borderId="1" xfId="1" applyNumberFormat="1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3" fillId="0" borderId="1" xfId="0" applyNumberFormat="1" applyFont="1" applyBorder="1"/>
    <xf numFmtId="164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8" fontId="4" fillId="0" borderId="5" xfId="0" applyNumberFormat="1" applyFont="1" applyBorder="1" applyAlignment="1">
      <alignment horizontal="right"/>
    </xf>
    <xf numFmtId="8" fontId="4" fillId="0" borderId="5" xfId="0" applyNumberFormat="1" applyFont="1" applyBorder="1" applyAlignment="1">
      <alignment horizontal="right" vertical="top"/>
    </xf>
    <xf numFmtId="0" fontId="3" fillId="0" borderId="6" xfId="0" applyFont="1" applyBorder="1"/>
    <xf numFmtId="0" fontId="2" fillId="0" borderId="6" xfId="0" applyFont="1" applyBorder="1"/>
    <xf numFmtId="44" fontId="2" fillId="0" borderId="0" xfId="0" applyNumberFormat="1" applyFont="1" applyBorder="1"/>
    <xf numFmtId="9" fontId="2" fillId="0" borderId="0" xfId="0" applyNumberFormat="1" applyFont="1" applyBorder="1"/>
    <xf numFmtId="0" fontId="0" fillId="0" borderId="7" xfId="0" applyFont="1" applyBorder="1"/>
    <xf numFmtId="0" fontId="0" fillId="0" borderId="8" xfId="0" applyFont="1" applyBorder="1"/>
    <xf numFmtId="164" fontId="0" fillId="0" borderId="1" xfId="0" applyNumberFormat="1" applyFont="1" applyBorder="1"/>
    <xf numFmtId="0" fontId="0" fillId="0" borderId="4" xfId="0" applyFont="1" applyBorder="1"/>
    <xf numFmtId="0" fontId="0" fillId="0" borderId="3" xfId="0" applyFont="1" applyBorder="1"/>
    <xf numFmtId="164" fontId="5" fillId="0" borderId="1" xfId="0" applyNumberFormat="1" applyFont="1" applyBorder="1"/>
    <xf numFmtId="164" fontId="2" fillId="3" borderId="1" xfId="0" applyNumberFormat="1" applyFont="1" applyFill="1" applyBorder="1"/>
    <xf numFmtId="8" fontId="4" fillId="0" borderId="10" xfId="0" applyNumberFormat="1" applyFont="1" applyBorder="1" applyAlignment="1">
      <alignment horizontal="right" vertical="top"/>
    </xf>
    <xf numFmtId="164" fontId="2" fillId="0" borderId="2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4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4" xfId="0" applyFont="1" applyFill="1" applyBorder="1"/>
    <xf numFmtId="9" fontId="2" fillId="0" borderId="14" xfId="0" applyNumberFormat="1" applyFont="1" applyBorder="1" applyAlignment="1">
      <alignment horizontal="left"/>
    </xf>
    <xf numFmtId="0" fontId="2" fillId="0" borderId="15" xfId="0" applyFont="1" applyBorder="1"/>
    <xf numFmtId="44" fontId="3" fillId="0" borderId="15" xfId="0" applyNumberFormat="1" applyFont="1" applyBorder="1"/>
    <xf numFmtId="164" fontId="2" fillId="0" borderId="15" xfId="0" applyNumberFormat="1" applyFont="1" applyBorder="1"/>
    <xf numFmtId="164" fontId="3" fillId="0" borderId="15" xfId="0" applyNumberFormat="1" applyFont="1" applyBorder="1"/>
    <xf numFmtId="0" fontId="2" fillId="0" borderId="22" xfId="0" applyFont="1" applyBorder="1"/>
    <xf numFmtId="0" fontId="2" fillId="0" borderId="10" xfId="0" applyFont="1" applyBorder="1"/>
    <xf numFmtId="0" fontId="2" fillId="0" borderId="5" xfId="0" applyFont="1" applyBorder="1"/>
    <xf numFmtId="0" fontId="8" fillId="0" borderId="18" xfId="0" applyFont="1" applyBorder="1"/>
    <xf numFmtId="0" fontId="8" fillId="0" borderId="0" xfId="0" applyFont="1" applyBorder="1"/>
    <xf numFmtId="4" fontId="8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/>
    <xf numFmtId="164" fontId="8" fillId="0" borderId="0" xfId="0" applyNumberFormat="1" applyFont="1" applyBorder="1"/>
    <xf numFmtId="0" fontId="8" fillId="0" borderId="0" xfId="0" applyNumberFormat="1" applyFont="1" applyBorder="1"/>
    <xf numFmtId="4" fontId="8" fillId="0" borderId="9" xfId="0" applyNumberFormat="1" applyFont="1" applyBorder="1"/>
    <xf numFmtId="0" fontId="8" fillId="0" borderId="9" xfId="0" applyFont="1" applyBorder="1"/>
    <xf numFmtId="164" fontId="8" fillId="0" borderId="9" xfId="0" applyNumberFormat="1" applyFont="1" applyBorder="1"/>
    <xf numFmtId="0" fontId="2" fillId="0" borderId="18" xfId="0" applyFont="1" applyBorder="1" applyAlignment="1"/>
    <xf numFmtId="16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selection activeCell="B30" sqref="B30"/>
    </sheetView>
  </sheetViews>
  <sheetFormatPr defaultRowHeight="12"/>
  <cols>
    <col min="1" max="1" width="18.7109375" style="1" customWidth="1"/>
    <col min="2" max="13" width="13.28515625" style="1" customWidth="1"/>
    <col min="14" max="14" width="12.5703125" style="1" customWidth="1"/>
    <col min="15" max="15" width="11.42578125" style="1" customWidth="1"/>
    <col min="16" max="16" width="11.5703125" style="1" bestFit="1" customWidth="1"/>
    <col min="17" max="16384" width="9.140625" style="1"/>
  </cols>
  <sheetData>
    <row r="1" spans="1:14" ht="24" thickBot="1">
      <c r="A1" s="77" t="s">
        <v>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 ht="15.75">
      <c r="A2" s="80" t="s">
        <v>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1:14">
      <c r="A3" s="34"/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5"/>
    </row>
    <row r="4" spans="1:14">
      <c r="A4" s="36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7"/>
    </row>
    <row r="5" spans="1:14">
      <c r="A5" s="38" t="s">
        <v>17</v>
      </c>
      <c r="B5" s="4">
        <v>18</v>
      </c>
      <c r="C5" s="4">
        <v>18</v>
      </c>
      <c r="D5" s="4">
        <v>18</v>
      </c>
      <c r="E5" s="4">
        <v>18</v>
      </c>
      <c r="F5" s="4">
        <v>18</v>
      </c>
      <c r="G5" s="4">
        <v>18</v>
      </c>
      <c r="H5" s="4">
        <v>18</v>
      </c>
      <c r="I5" s="4">
        <v>18</v>
      </c>
      <c r="J5" s="4">
        <v>18</v>
      </c>
      <c r="K5" s="4">
        <v>18</v>
      </c>
      <c r="L5" s="4">
        <v>18</v>
      </c>
      <c r="M5" s="4">
        <v>18</v>
      </c>
      <c r="N5" s="39"/>
    </row>
    <row r="6" spans="1:14">
      <c r="A6" s="38" t="s">
        <v>18</v>
      </c>
      <c r="B6" s="5">
        <v>25</v>
      </c>
      <c r="C6" s="5">
        <v>25</v>
      </c>
      <c r="D6" s="5">
        <v>30</v>
      </c>
      <c r="E6" s="5">
        <v>30</v>
      </c>
      <c r="F6" s="5">
        <v>30</v>
      </c>
      <c r="G6" s="5">
        <v>30</v>
      </c>
      <c r="H6" s="5">
        <v>35</v>
      </c>
      <c r="I6" s="5">
        <v>35</v>
      </c>
      <c r="J6" s="5">
        <v>30</v>
      </c>
      <c r="K6" s="5">
        <v>30</v>
      </c>
      <c r="L6" s="5">
        <v>25</v>
      </c>
      <c r="M6" s="5">
        <v>25</v>
      </c>
      <c r="N6" s="40"/>
    </row>
    <row r="7" spans="1:14">
      <c r="A7" s="38" t="s">
        <v>13</v>
      </c>
      <c r="B7" s="4">
        <v>31</v>
      </c>
      <c r="C7" s="4">
        <v>28</v>
      </c>
      <c r="D7" s="4">
        <v>30</v>
      </c>
      <c r="E7" s="4">
        <v>30</v>
      </c>
      <c r="F7" s="4">
        <v>31</v>
      </c>
      <c r="G7" s="4">
        <v>30</v>
      </c>
      <c r="H7" s="4">
        <v>31</v>
      </c>
      <c r="I7" s="4">
        <v>31</v>
      </c>
      <c r="J7" s="4">
        <v>30</v>
      </c>
      <c r="K7" s="4">
        <v>31</v>
      </c>
      <c r="L7" s="4">
        <v>30</v>
      </c>
      <c r="M7" s="4">
        <v>31</v>
      </c>
      <c r="N7" s="40"/>
    </row>
    <row r="8" spans="1:14">
      <c r="A8" s="41" t="s">
        <v>36</v>
      </c>
      <c r="B8" s="4">
        <f>B5*B7</f>
        <v>558</v>
      </c>
      <c r="C8" s="4">
        <f>C5*C7</f>
        <v>504</v>
      </c>
      <c r="D8" s="4">
        <f>D5*D7</f>
        <v>540</v>
      </c>
      <c r="E8" s="4">
        <f t="shared" ref="E8:M8" si="0">E5*E7</f>
        <v>540</v>
      </c>
      <c r="F8" s="4">
        <f t="shared" si="0"/>
        <v>558</v>
      </c>
      <c r="G8" s="4">
        <f t="shared" si="0"/>
        <v>540</v>
      </c>
      <c r="H8" s="4">
        <f t="shared" si="0"/>
        <v>558</v>
      </c>
      <c r="I8" s="4">
        <f t="shared" si="0"/>
        <v>558</v>
      </c>
      <c r="J8" s="4">
        <f t="shared" si="0"/>
        <v>540</v>
      </c>
      <c r="K8" s="4">
        <f t="shared" si="0"/>
        <v>558</v>
      </c>
      <c r="L8" s="4">
        <f t="shared" si="0"/>
        <v>540</v>
      </c>
      <c r="M8" s="4">
        <f t="shared" si="0"/>
        <v>558</v>
      </c>
      <c r="N8" s="40"/>
    </row>
    <row r="9" spans="1:14">
      <c r="A9" s="42">
        <v>1</v>
      </c>
      <c r="B9" s="5">
        <f>B5*B6*B7</f>
        <v>13950</v>
      </c>
      <c r="C9" s="5">
        <f t="shared" ref="C9:M9" si="1">C5*C6*C7</f>
        <v>12600</v>
      </c>
      <c r="D9" s="5">
        <f t="shared" si="1"/>
        <v>16200</v>
      </c>
      <c r="E9" s="5">
        <f t="shared" si="1"/>
        <v>16200</v>
      </c>
      <c r="F9" s="5">
        <f t="shared" si="1"/>
        <v>16740</v>
      </c>
      <c r="G9" s="5">
        <f t="shared" si="1"/>
        <v>16200</v>
      </c>
      <c r="H9" s="5">
        <f t="shared" si="1"/>
        <v>19530</v>
      </c>
      <c r="I9" s="5">
        <f t="shared" si="1"/>
        <v>19530</v>
      </c>
      <c r="J9" s="5">
        <f t="shared" si="1"/>
        <v>16200</v>
      </c>
      <c r="K9" s="5">
        <f t="shared" si="1"/>
        <v>16740</v>
      </c>
      <c r="L9" s="5">
        <f t="shared" si="1"/>
        <v>13500</v>
      </c>
      <c r="M9" s="5">
        <f t="shared" si="1"/>
        <v>13950</v>
      </c>
      <c r="N9" s="40"/>
    </row>
    <row r="10" spans="1:14">
      <c r="A10" s="38" t="s">
        <v>14</v>
      </c>
      <c r="B10" s="6">
        <v>0</v>
      </c>
      <c r="C10" s="6">
        <v>0</v>
      </c>
      <c r="D10" s="6">
        <v>0.1</v>
      </c>
      <c r="E10" s="6">
        <v>0.3</v>
      </c>
      <c r="F10" s="6">
        <v>0.3</v>
      </c>
      <c r="G10" s="6">
        <v>0.4</v>
      </c>
      <c r="H10" s="6">
        <v>0.5</v>
      </c>
      <c r="I10" s="6">
        <v>0.8</v>
      </c>
      <c r="J10" s="6">
        <v>0.4</v>
      </c>
      <c r="K10" s="6">
        <v>0.3</v>
      </c>
      <c r="L10" s="6">
        <v>0.1</v>
      </c>
      <c r="M10" s="6">
        <v>0</v>
      </c>
      <c r="N10" s="40"/>
    </row>
    <row r="11" spans="1:14">
      <c r="A11" s="41" t="s">
        <v>37</v>
      </c>
      <c r="B11" s="7">
        <f>B8*B10</f>
        <v>0</v>
      </c>
      <c r="C11" s="7">
        <f t="shared" ref="C11:M11" si="2">C8*C10</f>
        <v>0</v>
      </c>
      <c r="D11" s="7">
        <f>D8*D10</f>
        <v>54</v>
      </c>
      <c r="E11" s="7">
        <f t="shared" si="2"/>
        <v>162</v>
      </c>
      <c r="F11" s="7">
        <f t="shared" si="2"/>
        <v>167.4</v>
      </c>
      <c r="G11" s="7">
        <f t="shared" si="2"/>
        <v>216</v>
      </c>
      <c r="H11" s="7">
        <f t="shared" si="2"/>
        <v>279</v>
      </c>
      <c r="I11" s="7">
        <f t="shared" si="2"/>
        <v>446.40000000000003</v>
      </c>
      <c r="J11" s="7">
        <f t="shared" si="2"/>
        <v>216</v>
      </c>
      <c r="K11" s="7">
        <f t="shared" si="2"/>
        <v>167.4</v>
      </c>
      <c r="L11" s="7">
        <f t="shared" si="2"/>
        <v>54</v>
      </c>
      <c r="M11" s="7">
        <f t="shared" si="2"/>
        <v>0</v>
      </c>
      <c r="N11" s="43" t="s">
        <v>52</v>
      </c>
    </row>
    <row r="12" spans="1:14">
      <c r="A12" s="36"/>
      <c r="B12" s="5">
        <f>B6*B11</f>
        <v>0</v>
      </c>
      <c r="C12" s="5">
        <f t="shared" ref="C12:M12" si="3">C6*C11</f>
        <v>0</v>
      </c>
      <c r="D12" s="5">
        <f>D6*D11</f>
        <v>1620</v>
      </c>
      <c r="E12" s="5">
        <f t="shared" si="3"/>
        <v>4860</v>
      </c>
      <c r="F12" s="5">
        <f t="shared" si="3"/>
        <v>5022</v>
      </c>
      <c r="G12" s="5">
        <f t="shared" si="3"/>
        <v>6480</v>
      </c>
      <c r="H12" s="5">
        <f t="shared" si="3"/>
        <v>9765</v>
      </c>
      <c r="I12" s="5">
        <f t="shared" si="3"/>
        <v>15624.000000000002</v>
      </c>
      <c r="J12" s="5">
        <f t="shared" si="3"/>
        <v>6480</v>
      </c>
      <c r="K12" s="5">
        <f t="shared" si="3"/>
        <v>5022</v>
      </c>
      <c r="L12" s="5">
        <f t="shared" si="3"/>
        <v>1350</v>
      </c>
      <c r="M12" s="5">
        <f t="shared" si="3"/>
        <v>0</v>
      </c>
      <c r="N12" s="44">
        <f>SUM(B12:M12)</f>
        <v>56223</v>
      </c>
    </row>
    <row r="13" spans="1:14">
      <c r="A13" s="3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7"/>
    </row>
    <row r="14" spans="1:14">
      <c r="A14" s="3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7"/>
    </row>
    <row r="15" spans="1:14" ht="15">
      <c r="A15" s="36"/>
      <c r="B15" s="2"/>
      <c r="C15" s="2"/>
      <c r="D15" s="25" t="s">
        <v>15</v>
      </c>
      <c r="E15" s="25"/>
      <c r="F15" s="26"/>
      <c r="G15" s="27">
        <f>SUM(B12:M12)</f>
        <v>56223</v>
      </c>
      <c r="H15" s="2"/>
      <c r="I15" s="2"/>
      <c r="J15" s="2"/>
      <c r="K15" s="2"/>
      <c r="L15" s="2"/>
      <c r="M15" s="2"/>
      <c r="N15" s="37"/>
    </row>
    <row r="16" spans="1:14" ht="15">
      <c r="A16" s="36"/>
      <c r="B16" s="2"/>
      <c r="C16" s="2"/>
      <c r="D16" s="28" t="s">
        <v>16</v>
      </c>
      <c r="E16" s="28"/>
      <c r="F16" s="29"/>
      <c r="G16" s="27">
        <f>G15*9</f>
        <v>506007</v>
      </c>
      <c r="H16" s="2"/>
      <c r="I16" s="2"/>
      <c r="J16" s="2"/>
      <c r="K16" s="2"/>
      <c r="L16" s="2"/>
      <c r="M16" s="2"/>
      <c r="N16" s="37"/>
    </row>
    <row r="17" spans="1:14" ht="15">
      <c r="A17" s="36"/>
      <c r="B17" s="2"/>
      <c r="C17" s="2"/>
      <c r="D17" s="25" t="s">
        <v>45</v>
      </c>
      <c r="E17" s="25"/>
      <c r="F17" s="26"/>
      <c r="G17" s="30">
        <f>G15*14</f>
        <v>787122</v>
      </c>
      <c r="H17" s="2"/>
      <c r="I17" s="2"/>
      <c r="J17" s="2"/>
      <c r="K17" s="2"/>
      <c r="L17" s="2"/>
      <c r="M17" s="2"/>
      <c r="N17" s="37"/>
    </row>
    <row r="18" spans="1:14" ht="12.75" thickBot="1">
      <c r="A18" s="36"/>
      <c r="B18" s="2"/>
      <c r="C18" s="2"/>
      <c r="D18" s="2"/>
      <c r="E18" s="2"/>
      <c r="F18" s="2"/>
      <c r="G18" s="2"/>
      <c r="H18" s="16"/>
      <c r="I18" s="2"/>
      <c r="J18" s="2"/>
      <c r="K18" s="2"/>
      <c r="L18" s="2"/>
      <c r="M18" s="2"/>
      <c r="N18" s="37"/>
    </row>
    <row r="19" spans="1:14" ht="15.75" customHeight="1" thickBot="1">
      <c r="A19" s="36"/>
      <c r="B19" s="2"/>
      <c r="C19" s="68" t="s">
        <v>39</v>
      </c>
      <c r="D19" s="69"/>
      <c r="E19" s="69"/>
      <c r="F19" s="69"/>
      <c r="G19" s="69"/>
      <c r="H19" s="70"/>
      <c r="I19" s="2"/>
      <c r="J19" s="2"/>
      <c r="K19" s="2"/>
      <c r="L19" s="2"/>
      <c r="M19" s="2"/>
      <c r="N19" s="37"/>
    </row>
    <row r="20" spans="1:14">
      <c r="A20" s="36"/>
      <c r="B20" s="2"/>
      <c r="C20" s="71" t="s">
        <v>42</v>
      </c>
      <c r="D20" s="72"/>
      <c r="E20" s="73"/>
      <c r="F20" s="57">
        <v>1643.37</v>
      </c>
      <c r="G20" s="58" t="s">
        <v>19</v>
      </c>
      <c r="H20" s="59">
        <f>F20*12/2</f>
        <v>9860.2199999999993</v>
      </c>
      <c r="I20" s="2"/>
      <c r="J20" s="2"/>
      <c r="K20" s="2"/>
      <c r="L20" s="2"/>
      <c r="M20" s="2"/>
      <c r="N20" s="37"/>
    </row>
    <row r="21" spans="1:14">
      <c r="A21" s="36"/>
      <c r="B21" s="2"/>
      <c r="C21" s="74" t="s">
        <v>40</v>
      </c>
      <c r="D21" s="75"/>
      <c r="E21" s="76"/>
      <c r="F21" s="52">
        <v>1454.28</v>
      </c>
      <c r="G21" s="53" t="s">
        <v>19</v>
      </c>
      <c r="H21" s="54">
        <f>F21*12/2</f>
        <v>8725.68</v>
      </c>
      <c r="I21" s="2"/>
      <c r="J21" s="2"/>
      <c r="K21" s="2"/>
      <c r="L21" s="2"/>
      <c r="M21" s="2"/>
      <c r="N21" s="37"/>
    </row>
    <row r="22" spans="1:14">
      <c r="A22" s="36"/>
      <c r="B22" s="2"/>
      <c r="C22" s="2"/>
      <c r="D22" s="2"/>
      <c r="E22" s="2"/>
      <c r="F22" s="51"/>
      <c r="G22" s="51" t="s">
        <v>43</v>
      </c>
      <c r="H22" s="55">
        <f>SUM(H20:H21)</f>
        <v>18585.900000000001</v>
      </c>
      <c r="I22" s="2"/>
      <c r="J22" s="2"/>
      <c r="K22" s="2"/>
      <c r="L22" s="2"/>
      <c r="M22" s="2"/>
      <c r="N22" s="37"/>
    </row>
    <row r="23" spans="1:14">
      <c r="A23" s="36"/>
      <c r="B23" s="2"/>
      <c r="C23" s="51"/>
      <c r="D23" s="51"/>
      <c r="E23" s="51"/>
      <c r="F23" s="55"/>
      <c r="G23" s="56" t="s">
        <v>44</v>
      </c>
      <c r="H23" s="55">
        <f>H22*40%+H22</f>
        <v>26020.260000000002</v>
      </c>
      <c r="I23" s="17" t="s">
        <v>20</v>
      </c>
      <c r="J23" s="62" t="s">
        <v>23</v>
      </c>
      <c r="K23" s="63"/>
      <c r="L23" s="63"/>
      <c r="M23" s="64"/>
      <c r="N23" s="45">
        <f>H23</f>
        <v>26020.260000000002</v>
      </c>
    </row>
    <row r="24" spans="1:14">
      <c r="A24" s="60"/>
      <c r="B24" s="2"/>
      <c r="C24" s="2"/>
      <c r="D24" s="2"/>
      <c r="E24" s="2"/>
      <c r="F24" s="2"/>
      <c r="G24" s="2"/>
      <c r="H24" s="2"/>
      <c r="I24" s="17" t="s">
        <v>21</v>
      </c>
      <c r="J24" s="62" t="s">
        <v>46</v>
      </c>
      <c r="K24" s="63"/>
      <c r="L24" s="63"/>
      <c r="M24" s="64"/>
      <c r="N24" s="45">
        <f>G15*10%</f>
        <v>5622.3</v>
      </c>
    </row>
    <row r="25" spans="1:14">
      <c r="A25" s="36"/>
      <c r="B25" s="2"/>
      <c r="C25" s="2"/>
      <c r="D25" s="2"/>
      <c r="E25" s="2"/>
      <c r="F25" s="2"/>
      <c r="G25" s="2"/>
      <c r="H25" s="2"/>
      <c r="I25" s="17" t="s">
        <v>22</v>
      </c>
      <c r="J25" s="62" t="s">
        <v>24</v>
      </c>
      <c r="K25" s="63"/>
      <c r="L25" s="63"/>
      <c r="M25" s="64"/>
      <c r="N25" s="45">
        <f>G15*5%</f>
        <v>2811.15</v>
      </c>
    </row>
    <row r="26" spans="1:14">
      <c r="A26" s="36"/>
      <c r="B26" s="2"/>
      <c r="C26" s="2"/>
      <c r="D26" s="2"/>
      <c r="E26" s="2"/>
      <c r="F26" s="2"/>
      <c r="G26" s="2"/>
      <c r="H26" s="2"/>
      <c r="I26" s="18" t="s">
        <v>38</v>
      </c>
      <c r="J26" s="65" t="s">
        <v>41</v>
      </c>
      <c r="K26" s="66"/>
      <c r="L26" s="66"/>
      <c r="M26" s="67"/>
      <c r="N26" s="45">
        <f>SUM(G15*10%)</f>
        <v>5622.3</v>
      </c>
    </row>
    <row r="27" spans="1:14">
      <c r="A27" s="5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6">
        <f>SUM(N23:N26)</f>
        <v>40076.01</v>
      </c>
    </row>
    <row r="28" spans="1:14">
      <c r="A28" s="50"/>
      <c r="B28" s="51"/>
      <c r="C28" s="51"/>
      <c r="D28" s="51"/>
      <c r="E28" s="51"/>
      <c r="F28" s="51"/>
      <c r="G28" s="51"/>
      <c r="H28" s="2"/>
      <c r="I28" s="2"/>
      <c r="J28" s="2"/>
      <c r="K28" s="2"/>
      <c r="L28" s="2"/>
      <c r="M28" s="2"/>
      <c r="N28" s="37"/>
    </row>
    <row r="29" spans="1:14">
      <c r="A29" s="36"/>
      <c r="B29" s="2" t="s">
        <v>54</v>
      </c>
      <c r="C29" s="16"/>
      <c r="D29" s="16"/>
      <c r="E29" s="16"/>
      <c r="F29" s="2"/>
      <c r="G29" s="16"/>
      <c r="H29" s="2"/>
      <c r="I29" s="2"/>
      <c r="J29" s="2"/>
      <c r="K29" s="2"/>
      <c r="L29" s="2"/>
      <c r="M29" s="2"/>
      <c r="N29" s="37"/>
    </row>
    <row r="30" spans="1:14">
      <c r="A30" s="36"/>
      <c r="B30" s="2"/>
      <c r="C30" s="23"/>
      <c r="D30" s="2"/>
      <c r="E30" s="2"/>
      <c r="F30" s="2"/>
      <c r="G30" s="2"/>
      <c r="H30" s="2"/>
      <c r="I30" s="2"/>
      <c r="J30" s="2"/>
      <c r="K30" s="2"/>
      <c r="L30" s="2"/>
      <c r="M30" s="2"/>
      <c r="N30" s="37"/>
    </row>
    <row r="31" spans="1:14">
      <c r="A31" s="36"/>
      <c r="B31" s="2"/>
      <c r="C31" s="2"/>
      <c r="D31" s="2"/>
      <c r="E31" s="2"/>
      <c r="F31" s="24"/>
      <c r="G31" s="24"/>
      <c r="H31" s="2"/>
      <c r="I31" s="2"/>
      <c r="J31" s="2"/>
      <c r="K31" s="2"/>
      <c r="L31" s="2"/>
      <c r="M31" s="2"/>
      <c r="N31" s="37"/>
    </row>
    <row r="32" spans="1:14">
      <c r="A32" s="36"/>
      <c r="B32" s="2"/>
      <c r="C32" s="2"/>
      <c r="D32" s="9" t="s">
        <v>27</v>
      </c>
      <c r="E32" s="10" t="s">
        <v>28</v>
      </c>
      <c r="F32" s="9" t="s">
        <v>29</v>
      </c>
      <c r="G32" s="10" t="s">
        <v>30</v>
      </c>
      <c r="H32" s="9" t="s">
        <v>31</v>
      </c>
      <c r="I32" s="10" t="s">
        <v>32</v>
      </c>
      <c r="J32" s="9" t="s">
        <v>33</v>
      </c>
      <c r="K32" s="10" t="s">
        <v>34</v>
      </c>
      <c r="L32" s="9" t="s">
        <v>35</v>
      </c>
      <c r="M32" s="31" t="s">
        <v>49</v>
      </c>
      <c r="N32" s="37"/>
    </row>
    <row r="33" spans="1:14">
      <c r="A33" s="36"/>
      <c r="B33" s="11" t="s">
        <v>25</v>
      </c>
      <c r="C33" s="12"/>
      <c r="D33" s="8">
        <f>N27</f>
        <v>40076.01</v>
      </c>
      <c r="E33" s="8">
        <f>D33</f>
        <v>40076.01</v>
      </c>
      <c r="F33" s="8">
        <f t="shared" ref="F33:L33" si="4">E33</f>
        <v>40076.01</v>
      </c>
      <c r="G33" s="8">
        <f t="shared" si="4"/>
        <v>40076.01</v>
      </c>
      <c r="H33" s="8">
        <f t="shared" si="4"/>
        <v>40076.01</v>
      </c>
      <c r="I33" s="8">
        <f t="shared" si="4"/>
        <v>40076.01</v>
      </c>
      <c r="J33" s="8">
        <f t="shared" si="4"/>
        <v>40076.01</v>
      </c>
      <c r="K33" s="8">
        <f t="shared" si="4"/>
        <v>40076.01</v>
      </c>
      <c r="L33" s="8">
        <f t="shared" si="4"/>
        <v>40076.01</v>
      </c>
      <c r="M33" s="16">
        <f>D33+E33+F33+G33+H33+I33+J33+K33+L33</f>
        <v>360684.09</v>
      </c>
      <c r="N33" s="37"/>
    </row>
    <row r="34" spans="1:14" ht="12.75" thickBot="1">
      <c r="A34" s="36"/>
      <c r="B34" s="13" t="s">
        <v>26</v>
      </c>
      <c r="C34" s="14"/>
      <c r="D34" s="19">
        <v>0</v>
      </c>
      <c r="E34" s="19">
        <v>500</v>
      </c>
      <c r="F34" s="19">
        <v>500</v>
      </c>
      <c r="G34" s="19">
        <v>1500</v>
      </c>
      <c r="H34" s="20">
        <v>1500</v>
      </c>
      <c r="I34" s="20">
        <v>1500</v>
      </c>
      <c r="J34" s="20">
        <v>1500</v>
      </c>
      <c r="K34" s="20">
        <v>1500</v>
      </c>
      <c r="L34" s="32">
        <v>1500</v>
      </c>
      <c r="M34" s="8">
        <f>SUM(D34:L34)</f>
        <v>10000</v>
      </c>
      <c r="N34" s="37"/>
    </row>
    <row r="35" spans="1:14">
      <c r="A35" s="36"/>
      <c r="B35" s="13" t="s">
        <v>50</v>
      </c>
      <c r="C35" s="14"/>
      <c r="D35" s="8">
        <f>SUM(D33:D34)</f>
        <v>40076.01</v>
      </c>
      <c r="E35" s="8">
        <f>SUM(E33:E34)</f>
        <v>40576.01</v>
      </c>
      <c r="F35" s="8">
        <f t="shared" ref="F35:L35" si="5">SUM(F33:F34)</f>
        <v>40576.01</v>
      </c>
      <c r="G35" s="8">
        <f>SUM(G33:G34)</f>
        <v>41576.01</v>
      </c>
      <c r="H35" s="8">
        <f t="shared" si="5"/>
        <v>41576.01</v>
      </c>
      <c r="I35" s="8">
        <f t="shared" si="5"/>
        <v>41576.01</v>
      </c>
      <c r="J35" s="8">
        <f t="shared" si="5"/>
        <v>41576.01</v>
      </c>
      <c r="K35" s="8">
        <f t="shared" si="5"/>
        <v>41576.01</v>
      </c>
      <c r="L35" s="33">
        <f t="shared" si="5"/>
        <v>41576.01</v>
      </c>
      <c r="M35" s="8">
        <f>SUM(D35:L35)</f>
        <v>370684.09</v>
      </c>
      <c r="N35" s="37"/>
    </row>
    <row r="36" spans="1:14" ht="12" customHeight="1">
      <c r="A36" s="36"/>
      <c r="B36" s="13" t="s">
        <v>53</v>
      </c>
      <c r="C36" s="14"/>
      <c r="D36" s="8">
        <f>G15</f>
        <v>56223</v>
      </c>
      <c r="E36" s="8">
        <f>D36</f>
        <v>56223</v>
      </c>
      <c r="F36" s="8">
        <f>E36+(E36*1%)</f>
        <v>56785.23</v>
      </c>
      <c r="G36" s="8">
        <f t="shared" ref="G36:L36" si="6">F36+(F36*1%)</f>
        <v>57353.082300000002</v>
      </c>
      <c r="H36" s="8">
        <f t="shared" si="6"/>
        <v>57926.613123000003</v>
      </c>
      <c r="I36" s="8">
        <f t="shared" si="6"/>
        <v>58505.87925423</v>
      </c>
      <c r="J36" s="8">
        <f t="shared" si="6"/>
        <v>59090.938046772302</v>
      </c>
      <c r="K36" s="8">
        <f t="shared" si="6"/>
        <v>59681.847427240027</v>
      </c>
      <c r="L36" s="8">
        <f t="shared" si="6"/>
        <v>60278.665901512424</v>
      </c>
      <c r="M36" s="8">
        <f>SUM(D36:L36)</f>
        <v>522068.25605275482</v>
      </c>
      <c r="N36" s="37"/>
    </row>
    <row r="37" spans="1:14">
      <c r="A37" s="36"/>
      <c r="B37" s="2"/>
      <c r="C37" s="2" t="s">
        <v>51</v>
      </c>
      <c r="D37" s="8">
        <f t="shared" ref="D37:L37" si="7">D36-D35</f>
        <v>16146.989999999998</v>
      </c>
      <c r="E37" s="8">
        <f t="shared" si="7"/>
        <v>15646.989999999998</v>
      </c>
      <c r="F37" s="8">
        <f t="shared" si="7"/>
        <v>16209.220000000001</v>
      </c>
      <c r="G37" s="8">
        <f t="shared" si="7"/>
        <v>15777.0723</v>
      </c>
      <c r="H37" s="8">
        <f t="shared" si="7"/>
        <v>16350.603123000001</v>
      </c>
      <c r="I37" s="8">
        <f t="shared" si="7"/>
        <v>16929.869254229998</v>
      </c>
      <c r="J37" s="8">
        <f t="shared" si="7"/>
        <v>17514.9280467723</v>
      </c>
      <c r="K37" s="8">
        <f t="shared" si="7"/>
        <v>18105.837427240025</v>
      </c>
      <c r="L37" s="33">
        <f t="shared" si="7"/>
        <v>18702.655901512422</v>
      </c>
      <c r="M37" s="15">
        <f>SUM(D37:L37)</f>
        <v>151384.16605275474</v>
      </c>
      <c r="N37" s="37"/>
    </row>
    <row r="38" spans="1:14" ht="12.75" thickBot="1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3" spans="1:14">
      <c r="G43" s="61"/>
      <c r="H43" s="61"/>
    </row>
    <row r="60" spans="11:12">
      <c r="K60" s="61"/>
      <c r="L60" s="61"/>
    </row>
  </sheetData>
  <mergeCells count="9">
    <mergeCell ref="A1:N1"/>
    <mergeCell ref="A2:N2"/>
    <mergeCell ref="J23:M23"/>
    <mergeCell ref="J24:M24"/>
    <mergeCell ref="J25:M25"/>
    <mergeCell ref="J26:M26"/>
    <mergeCell ref="C19:H19"/>
    <mergeCell ref="C20:E20"/>
    <mergeCell ref="C21:E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 Serrau</dc:creator>
  <cp:lastModifiedBy>Enrica Serrau</cp:lastModifiedBy>
  <cp:lastPrinted>2020-02-20T18:09:17Z</cp:lastPrinted>
  <dcterms:created xsi:type="dcterms:W3CDTF">2019-08-26T11:24:44Z</dcterms:created>
  <dcterms:modified xsi:type="dcterms:W3CDTF">2020-08-27T07:53:21Z</dcterms:modified>
</cp:coreProperties>
</file>